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iana.simbrian\Desktop\ENERGIE nou\OS 6.2\Ghid nou 2021\Ghid 6.2_AM POIM\"/>
    </mc:Choice>
  </mc:AlternateContent>
  <bookViews>
    <workbookView xWindow="0" yWindow="0" windowWidth="15510" windowHeight="12360"/>
  </bookViews>
  <sheets>
    <sheet name="Foaie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4" i="1" l="1"/>
  <c r="H44" i="1"/>
  <c r="I44" i="1"/>
  <c r="J44" i="1" s="1"/>
  <c r="K44" i="1" s="1"/>
  <c r="L44" i="1" s="1"/>
  <c r="M44" i="1" s="1"/>
  <c r="N44" i="1" s="1"/>
  <c r="O44" i="1" s="1"/>
  <c r="P44" i="1" s="1"/>
  <c r="Q44" i="1" s="1"/>
  <c r="R44" i="1" s="1"/>
  <c r="S44" i="1" s="1"/>
  <c r="F44" i="1"/>
  <c r="F30" i="1"/>
  <c r="F32" i="1" s="1"/>
  <c r="F11" i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J51" i="1"/>
  <c r="J21" i="1"/>
  <c r="J26" i="1"/>
  <c r="J12" i="1"/>
  <c r="J18" i="1" s="1"/>
  <c r="J15" i="1"/>
  <c r="P51" i="1"/>
  <c r="P21" i="1"/>
  <c r="P26" i="1" s="1"/>
  <c r="P12" i="1"/>
  <c r="P15" i="1"/>
  <c r="P18" i="1"/>
  <c r="E12" i="1"/>
  <c r="E15" i="1"/>
  <c r="E18" i="1"/>
  <c r="E32" i="1" s="1"/>
  <c r="E21" i="1"/>
  <c r="E26" i="1" s="1"/>
  <c r="E35" i="1" s="1"/>
  <c r="S47" i="1"/>
  <c r="F12" i="1"/>
  <c r="F15" i="1"/>
  <c r="F18" i="1"/>
  <c r="G12" i="1"/>
  <c r="G18" i="1" s="1"/>
  <c r="G15" i="1"/>
  <c r="H12" i="1"/>
  <c r="H15" i="1"/>
  <c r="H18" i="1"/>
  <c r="I12" i="1"/>
  <c r="I18" i="1" s="1"/>
  <c r="I15" i="1"/>
  <c r="K12" i="1"/>
  <c r="K15" i="1"/>
  <c r="K18" i="1"/>
  <c r="L12" i="1"/>
  <c r="L18" i="1" s="1"/>
  <c r="L15" i="1"/>
  <c r="M12" i="1"/>
  <c r="M15" i="1"/>
  <c r="M18" i="1"/>
  <c r="N12" i="1"/>
  <c r="N18" i="1" s="1"/>
  <c r="N15" i="1"/>
  <c r="O12" i="1"/>
  <c r="O15" i="1"/>
  <c r="O18" i="1"/>
  <c r="Q12" i="1"/>
  <c r="Q18" i="1" s="1"/>
  <c r="Q15" i="1"/>
  <c r="R12" i="1"/>
  <c r="R15" i="1"/>
  <c r="R18" i="1"/>
  <c r="S12" i="1"/>
  <c r="S18" i="1" s="1"/>
  <c r="S15" i="1"/>
  <c r="F21" i="1"/>
  <c r="F26" i="1"/>
  <c r="G21" i="1"/>
  <c r="G26" i="1" s="1"/>
  <c r="H21" i="1"/>
  <c r="H26" i="1" s="1"/>
  <c r="I21" i="1"/>
  <c r="I26" i="1"/>
  <c r="K21" i="1"/>
  <c r="K26" i="1" s="1"/>
  <c r="L21" i="1"/>
  <c r="L26" i="1" s="1"/>
  <c r="M21" i="1"/>
  <c r="M26" i="1"/>
  <c r="N21" i="1"/>
  <c r="N26" i="1" s="1"/>
  <c r="O21" i="1"/>
  <c r="O26" i="1"/>
  <c r="Q21" i="1"/>
  <c r="Q26" i="1" s="1"/>
  <c r="R21" i="1"/>
  <c r="R26" i="1" s="1"/>
  <c r="S21" i="1"/>
  <c r="S26" i="1"/>
  <c r="F50" i="1"/>
  <c r="E50" i="1"/>
  <c r="F51" i="1"/>
  <c r="G51" i="1"/>
  <c r="H51" i="1"/>
  <c r="I51" i="1"/>
  <c r="K51" i="1"/>
  <c r="L51" i="1"/>
  <c r="M51" i="1"/>
  <c r="N51" i="1"/>
  <c r="O51" i="1"/>
  <c r="Q51" i="1"/>
  <c r="R51" i="1"/>
  <c r="S51" i="1"/>
  <c r="E51" i="1"/>
  <c r="F46" i="1" l="1"/>
  <c r="F45" i="1" s="1"/>
  <c r="F31" i="1"/>
  <c r="E49" i="1"/>
  <c r="E48" i="1" s="1"/>
  <c r="E34" i="1"/>
  <c r="E46" i="1"/>
  <c r="E45" i="1" s="1"/>
  <c r="E31" i="1"/>
  <c r="E38" i="1" s="1"/>
  <c r="F35" i="1"/>
  <c r="G30" i="1"/>
  <c r="G32" i="1" l="1"/>
  <c r="H30" i="1"/>
  <c r="G35" i="1"/>
  <c r="E52" i="1"/>
  <c r="F34" i="1"/>
  <c r="F49" i="1"/>
  <c r="F48" i="1" s="1"/>
  <c r="F52" i="1" s="1"/>
  <c r="F38" i="1"/>
  <c r="G49" i="1" l="1"/>
  <c r="G48" i="1" s="1"/>
  <c r="G34" i="1"/>
  <c r="H35" i="1"/>
  <c r="H32" i="1"/>
  <c r="I30" i="1"/>
  <c r="G31" i="1"/>
  <c r="G38" i="1" s="1"/>
  <c r="G46" i="1"/>
  <c r="G45" i="1" s="1"/>
  <c r="G52" i="1" s="1"/>
  <c r="I35" i="1" l="1"/>
  <c r="J30" i="1"/>
  <c r="I32" i="1"/>
  <c r="H31" i="1"/>
  <c r="H46" i="1"/>
  <c r="H45" i="1" s="1"/>
  <c r="H52" i="1" s="1"/>
  <c r="H34" i="1"/>
  <c r="H49" i="1"/>
  <c r="H48" i="1" s="1"/>
  <c r="H38" i="1" l="1"/>
  <c r="I31" i="1"/>
  <c r="I46" i="1"/>
  <c r="I45" i="1" s="1"/>
  <c r="I52" i="1" s="1"/>
  <c r="J32" i="1"/>
  <c r="K30" i="1"/>
  <c r="J35" i="1"/>
  <c r="I34" i="1"/>
  <c r="I49" i="1"/>
  <c r="I48" i="1" s="1"/>
  <c r="J31" i="1" l="1"/>
  <c r="J46" i="1"/>
  <c r="J45" i="1" s="1"/>
  <c r="J49" i="1"/>
  <c r="J48" i="1" s="1"/>
  <c r="J34" i="1"/>
  <c r="K35" i="1"/>
  <c r="K32" i="1"/>
  <c r="L30" i="1"/>
  <c r="I38" i="1"/>
  <c r="K49" i="1" l="1"/>
  <c r="K48" i="1" s="1"/>
  <c r="K34" i="1"/>
  <c r="J52" i="1"/>
  <c r="K31" i="1"/>
  <c r="K38" i="1" s="1"/>
  <c r="K46" i="1"/>
  <c r="K45" i="1" s="1"/>
  <c r="K52" i="1" s="1"/>
  <c r="L32" i="1"/>
  <c r="M30" i="1"/>
  <c r="L35" i="1"/>
  <c r="J38" i="1"/>
  <c r="L46" i="1" l="1"/>
  <c r="L45" i="1" s="1"/>
  <c r="L31" i="1"/>
  <c r="M32" i="1"/>
  <c r="N30" i="1"/>
  <c r="M35" i="1"/>
  <c r="L34" i="1"/>
  <c r="L49" i="1"/>
  <c r="L48" i="1" s="1"/>
  <c r="M46" i="1" l="1"/>
  <c r="M45" i="1" s="1"/>
  <c r="M31" i="1"/>
  <c r="N32" i="1"/>
  <c r="O30" i="1"/>
  <c r="N35" i="1"/>
  <c r="L38" i="1"/>
  <c r="M49" i="1"/>
  <c r="M48" i="1" s="1"/>
  <c r="M34" i="1"/>
  <c r="L52" i="1"/>
  <c r="O32" i="1" l="1"/>
  <c r="P30" i="1"/>
  <c r="O35" i="1"/>
  <c r="N31" i="1"/>
  <c r="N46" i="1"/>
  <c r="N45" i="1" s="1"/>
  <c r="N49" i="1"/>
  <c r="N48" i="1" s="1"/>
  <c r="N34" i="1"/>
  <c r="M38" i="1"/>
  <c r="M52" i="1"/>
  <c r="O34" i="1" l="1"/>
  <c r="O49" i="1"/>
  <c r="O48" i="1" s="1"/>
  <c r="N38" i="1"/>
  <c r="P32" i="1"/>
  <c r="Q30" i="1"/>
  <c r="P35" i="1"/>
  <c r="N52" i="1"/>
  <c r="O31" i="1"/>
  <c r="O38" i="1" s="1"/>
  <c r="O46" i="1"/>
  <c r="O45" i="1" s="1"/>
  <c r="P49" i="1" l="1"/>
  <c r="P48" i="1" s="1"/>
  <c r="P34" i="1"/>
  <c r="P46" i="1"/>
  <c r="P45" i="1" s="1"/>
  <c r="P52" i="1" s="1"/>
  <c r="P31" i="1"/>
  <c r="P38" i="1" s="1"/>
  <c r="Q32" i="1"/>
  <c r="R30" i="1"/>
  <c r="Q35" i="1"/>
  <c r="O52" i="1"/>
  <c r="Q46" i="1" l="1"/>
  <c r="Q45" i="1" s="1"/>
  <c r="Q52" i="1" s="1"/>
  <c r="Q31" i="1"/>
  <c r="S30" i="1"/>
  <c r="R35" i="1"/>
  <c r="R32" i="1"/>
  <c r="Q49" i="1"/>
  <c r="Q48" i="1" s="1"/>
  <c r="Q34" i="1"/>
  <c r="R46" i="1" l="1"/>
  <c r="R45" i="1" s="1"/>
  <c r="R52" i="1" s="1"/>
  <c r="R31" i="1"/>
  <c r="R49" i="1"/>
  <c r="R48" i="1" s="1"/>
  <c r="R34" i="1"/>
  <c r="S35" i="1"/>
  <c r="S32" i="1"/>
  <c r="Q38" i="1"/>
  <c r="S34" i="1" l="1"/>
  <c r="S49" i="1"/>
  <c r="S48" i="1" s="1"/>
  <c r="S46" i="1"/>
  <c r="S45" i="1" s="1"/>
  <c r="S52" i="1" s="1"/>
  <c r="S31" i="1"/>
  <c r="R38" i="1"/>
  <c r="E54" i="1" l="1"/>
  <c r="E53" i="1"/>
  <c r="S38" i="1"/>
  <c r="E40" i="1" l="1"/>
  <c r="E39" i="1"/>
</calcChain>
</file>

<file path=xl/sharedStrings.xml><?xml version="1.0" encoding="utf-8"?>
<sst xmlns="http://schemas.openxmlformats.org/spreadsheetml/2006/main" count="108" uniqueCount="58">
  <si>
    <t>IEȘIRI DE NUMERAR</t>
  </si>
  <si>
    <t>2.1</t>
  </si>
  <si>
    <t>2.1.1</t>
  </si>
  <si>
    <t>cantitate</t>
  </si>
  <si>
    <t>2.1.2</t>
  </si>
  <si>
    <t>pret unitar</t>
  </si>
  <si>
    <t>Mwh/an</t>
  </si>
  <si>
    <t>lei/Mwh</t>
  </si>
  <si>
    <t>2.2</t>
  </si>
  <si>
    <t>2.3</t>
  </si>
  <si>
    <t>lei/an</t>
  </si>
  <si>
    <t>TOTAL IESIRI DE NUMERAR</t>
  </si>
  <si>
    <t>Costuri cu mentenanta si intretinerea investitiei</t>
  </si>
  <si>
    <t>2.4</t>
  </si>
  <si>
    <t>Alte costuri asociate functionarii sistemului de monitorizare</t>
  </si>
  <si>
    <t>PROIECTII FINANCIARE INCREMENTALE</t>
  </si>
  <si>
    <t>2.5</t>
  </si>
  <si>
    <t>TOTAL INTRĂRI DE NUMERAR</t>
  </si>
  <si>
    <t>CALCUL INDICATORI FINANCIARI FARA SPRIJIN DIN PARTEA UNIUNII</t>
  </si>
  <si>
    <t>INTRARI DE NUMERAR</t>
  </si>
  <si>
    <t>IESIRI DE NUMERAR</t>
  </si>
  <si>
    <t>Costuri operationale</t>
  </si>
  <si>
    <t>Costuri de investitie</t>
  </si>
  <si>
    <t>FLUX DE NUMRAR NET</t>
  </si>
  <si>
    <t>RIRF/C</t>
  </si>
  <si>
    <t>VANF/C</t>
  </si>
  <si>
    <t xml:space="preserve">lei </t>
  </si>
  <si>
    <t>%</t>
  </si>
  <si>
    <t>CALCUL INDICATORI FINANCIARI CU SPRIJIN DIN PARTEA UNIUNII</t>
  </si>
  <si>
    <t>RIRF/K</t>
  </si>
  <si>
    <t>VANF/K</t>
  </si>
  <si>
    <t>Contributia nationala (publica si privata)</t>
  </si>
  <si>
    <t>celule care nu trebuie completate</t>
  </si>
  <si>
    <t>Costuri cu inlocuirile pe perioada de analiza</t>
  </si>
  <si>
    <t>1.1</t>
  </si>
  <si>
    <t>1.2</t>
  </si>
  <si>
    <t>Venituri din operarea investitiei</t>
  </si>
  <si>
    <t>Valoarea reziduala</t>
  </si>
  <si>
    <t>celule care contin formule (nu se vor modifica)</t>
  </si>
  <si>
    <t>celule unde trebuie inscrise valori</t>
  </si>
  <si>
    <t>Economie din reducerea consumului de energie electrica</t>
  </si>
  <si>
    <t>Economie din reducerea consumului de gaze naturale</t>
  </si>
  <si>
    <t>1.1.1</t>
  </si>
  <si>
    <t>1.1.2</t>
  </si>
  <si>
    <t>1.2.1</t>
  </si>
  <si>
    <t>1.2.2</t>
  </si>
  <si>
    <t>Costuri cu consumul de energie electrica al sistemului de monitorizare</t>
  </si>
  <si>
    <t>1.3</t>
  </si>
  <si>
    <t>TOTAL INTRARI DE NUMERAR</t>
  </si>
  <si>
    <t>Durata de implementare a investitiei (ani)</t>
  </si>
  <si>
    <t>ANI</t>
  </si>
  <si>
    <t>Costuri cu reinvestitii pe perioada de analiza</t>
  </si>
  <si>
    <t>Nota:</t>
  </si>
  <si>
    <t>- economiile rezultate din reducerea consumului de energie sunt aferente masurilor non-cost</t>
  </si>
  <si>
    <t>- proiectiile financiare sunt exprimate in lei fara TVA</t>
  </si>
  <si>
    <t>REGULI DE COMPLETARE</t>
  </si>
  <si>
    <t>PERIOADA DE OPERARE A PROIECTULUI</t>
  </si>
  <si>
    <t>PERIOADA DE REFERINTA (IMPLEMENTARE + OPERARE) A PROIECTULUI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</si>
</sst>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1" xfId="0" applyFont="1" applyFill="1" applyBorder="1" applyAlignment="1">
      <alignment vertical="center" wrapText="1"/>
    </xf>
    <xf numFmtId="4" fontId="1" fillId="2" borderId="4" xfId="0" applyNumberFormat="1" applyFont="1" applyFill="1" applyBorder="1"/>
    <xf numFmtId="4" fontId="7" fillId="3" borderId="4" xfId="0" applyNumberFormat="1" applyFont="1" applyFill="1" applyBorder="1" applyAlignment="1">
      <alignment horizontal="center"/>
    </xf>
    <xf numFmtId="4" fontId="11" fillId="2" borderId="4" xfId="0" applyNumberFormat="1" applyFont="1" applyFill="1" applyBorder="1"/>
    <xf numFmtId="0" fontId="1" fillId="4" borderId="0" xfId="0" applyFont="1" applyFill="1"/>
    <xf numFmtId="0" fontId="1" fillId="4" borderId="0" xfId="0" applyFont="1" applyFill="1" applyAlignment="1">
      <alignment vertical="center" wrapText="1"/>
    </xf>
    <xf numFmtId="0" fontId="5" fillId="4" borderId="0" xfId="0" applyFont="1" applyFill="1"/>
    <xf numFmtId="0" fontId="1" fillId="4" borderId="1" xfId="0" applyFont="1" applyFill="1" applyBorder="1" applyAlignment="1">
      <alignment vertical="center" wrapText="1"/>
    </xf>
    <xf numFmtId="0" fontId="4" fillId="4" borderId="0" xfId="0" applyFont="1" applyFill="1"/>
    <xf numFmtId="4" fontId="1" fillId="4" borderId="0" xfId="0" applyNumberFormat="1" applyFont="1" applyFill="1"/>
    <xf numFmtId="0" fontId="6" fillId="4" borderId="1" xfId="0" applyFont="1" applyFill="1" applyBorder="1"/>
    <xf numFmtId="0" fontId="2" fillId="4" borderId="0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/>
    </xf>
    <xf numFmtId="0" fontId="9" fillId="4" borderId="0" xfId="0" applyFont="1" applyFill="1"/>
    <xf numFmtId="16" fontId="8" fillId="4" borderId="4" xfId="0" quotePrefix="1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/>
    </xf>
    <xf numFmtId="4" fontId="8" fillId="4" borderId="4" xfId="0" applyNumberFormat="1" applyFont="1" applyFill="1" applyBorder="1" applyAlignment="1">
      <alignment horizontal="center"/>
    </xf>
    <xf numFmtId="0" fontId="6" fillId="4" borderId="0" xfId="0" applyFont="1" applyFill="1"/>
    <xf numFmtId="0" fontId="7" fillId="4" borderId="4" xfId="0" quotePrefix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center"/>
    </xf>
    <xf numFmtId="4" fontId="7" fillId="4" borderId="4" xfId="0" applyNumberFormat="1" applyFont="1" applyFill="1" applyBorder="1" applyAlignment="1">
      <alignment horizontal="center"/>
    </xf>
    <xf numFmtId="0" fontId="6" fillId="4" borderId="4" xfId="0" quotePrefix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/>
    </xf>
    <xf numFmtId="0" fontId="4" fillId="4" borderId="4" xfId="0" quotePrefix="1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/>
    </xf>
    <xf numFmtId="4" fontId="4" fillId="4" borderId="4" xfId="0" applyNumberFormat="1" applyFont="1" applyFill="1" applyBorder="1" applyAlignment="1">
      <alignment vertical="center"/>
    </xf>
    <xf numFmtId="0" fontId="1" fillId="4" borderId="4" xfId="0" quotePrefix="1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/>
    </xf>
    <xf numFmtId="16" fontId="1" fillId="4" borderId="4" xfId="0" quotePrefix="1" applyNumberFormat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 wrapText="1"/>
    </xf>
    <xf numFmtId="16" fontId="2" fillId="4" borderId="4" xfId="0" quotePrefix="1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16" fontId="2" fillId="4" borderId="5" xfId="0" quotePrefix="1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/>
    </xf>
    <xf numFmtId="0" fontId="2" fillId="4" borderId="0" xfId="0" applyFont="1" applyFill="1"/>
    <xf numFmtId="0" fontId="2" fillId="4" borderId="4" xfId="0" applyFont="1" applyFill="1" applyBorder="1" applyAlignment="1">
      <alignment vertical="center" wrapText="1"/>
    </xf>
    <xf numFmtId="0" fontId="2" fillId="4" borderId="4" xfId="0" applyFont="1" applyFill="1" applyBorder="1"/>
    <xf numFmtId="4" fontId="2" fillId="4" borderId="4" xfId="0" applyNumberFormat="1" applyFont="1" applyFill="1" applyBorder="1"/>
    <xf numFmtId="16" fontId="1" fillId="4" borderId="4" xfId="0" quotePrefix="1" applyNumberFormat="1" applyFont="1" applyFill="1" applyBorder="1" applyAlignment="1">
      <alignment horizontal="right" vertical="center" wrapText="1"/>
    </xf>
    <xf numFmtId="0" fontId="1" fillId="4" borderId="4" xfId="0" applyFont="1" applyFill="1" applyBorder="1"/>
    <xf numFmtId="4" fontId="1" fillId="4" borderId="4" xfId="0" applyNumberFormat="1" applyFont="1" applyFill="1" applyBorder="1"/>
    <xf numFmtId="0" fontId="1" fillId="4" borderId="4" xfId="0" quotePrefix="1" applyFont="1" applyFill="1" applyBorder="1" applyAlignment="1">
      <alignment horizontal="right" vertical="center" wrapText="1"/>
    </xf>
    <xf numFmtId="4" fontId="2" fillId="4" borderId="4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vertical="center" wrapText="1"/>
    </xf>
    <xf numFmtId="0" fontId="1" fillId="5" borderId="0" xfId="0" applyFont="1" applyFill="1"/>
    <xf numFmtId="4" fontId="1" fillId="3" borderId="4" xfId="0" applyNumberFormat="1" applyFont="1" applyFill="1" applyBorder="1"/>
    <xf numFmtId="0" fontId="8" fillId="4" borderId="0" xfId="0" quotePrefix="1" applyFont="1" applyFill="1"/>
    <xf numFmtId="0" fontId="6" fillId="3" borderId="1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vertical="center"/>
    </xf>
    <xf numFmtId="10" fontId="2" fillId="4" borderId="4" xfId="0" applyNumberFormat="1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vertical="center" wrapText="1"/>
    </xf>
    <xf numFmtId="0" fontId="1" fillId="4" borderId="8" xfId="0" applyFont="1" applyFill="1" applyBorder="1"/>
    <xf numFmtId="0" fontId="6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4" fontId="10" fillId="4" borderId="2" xfId="0" applyNumberFormat="1" applyFont="1" applyFill="1" applyBorder="1" applyAlignment="1">
      <alignment horizontal="center"/>
    </xf>
    <xf numFmtId="4" fontId="10" fillId="4" borderId="10" xfId="0" applyNumberFormat="1" applyFont="1" applyFill="1" applyBorder="1" applyAlignment="1">
      <alignment horizontal="center"/>
    </xf>
    <xf numFmtId="4" fontId="10" fillId="4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tabSelected="1" workbookViewId="0">
      <selection activeCell="E6" sqref="E6:S6"/>
    </sheetView>
  </sheetViews>
  <sheetFormatPr defaultColWidth="8.7109375" defaultRowHeight="12" x14ac:dyDescent="0.2"/>
  <cols>
    <col min="1" max="1" width="2.7109375" style="5" customWidth="1"/>
    <col min="2" max="2" width="5.140625" style="6" customWidth="1"/>
    <col min="3" max="3" width="37.85546875" style="5" customWidth="1"/>
    <col min="4" max="4" width="7.5703125" style="5" customWidth="1"/>
    <col min="5" max="5" width="11.140625" style="5" customWidth="1"/>
    <col min="6" max="18" width="8.7109375" style="5"/>
    <col min="19" max="19" width="8.5703125" style="5" customWidth="1"/>
    <col min="20" max="20" width="3.5703125" style="5" customWidth="1"/>
    <col min="21" max="16384" width="8.7109375" style="5"/>
  </cols>
  <sheetData>
    <row r="1" spans="1:20" ht="12.75" thickBot="1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</row>
    <row r="2" spans="1:20" ht="12.75" thickBot="1" x14ac:dyDescent="0.25">
      <c r="A2" s="52"/>
      <c r="B2" s="65" t="s">
        <v>55</v>
      </c>
      <c r="C2" s="66"/>
      <c r="T2" s="52"/>
    </row>
    <row r="3" spans="1:20" ht="12.75" thickBot="1" x14ac:dyDescent="0.25">
      <c r="A3" s="52"/>
      <c r="B3" s="51"/>
      <c r="C3" s="7" t="s">
        <v>39</v>
      </c>
      <c r="T3" s="52"/>
    </row>
    <row r="4" spans="1:20" ht="12.75" thickBot="1" x14ac:dyDescent="0.25">
      <c r="A4" s="52"/>
      <c r="B4" s="8"/>
      <c r="C4" s="9" t="s">
        <v>38</v>
      </c>
      <c r="T4" s="52"/>
    </row>
    <row r="5" spans="1:20" ht="12.75" thickBot="1" x14ac:dyDescent="0.25">
      <c r="A5" s="52"/>
      <c r="B5" s="1"/>
      <c r="C5" s="9" t="s">
        <v>32</v>
      </c>
      <c r="T5" s="52"/>
    </row>
    <row r="6" spans="1:20" ht="13.5" thickBot="1" x14ac:dyDescent="0.25">
      <c r="A6" s="52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52"/>
    </row>
    <row r="7" spans="1:20" ht="12.75" thickBot="1" x14ac:dyDescent="0.25">
      <c r="A7" s="52"/>
      <c r="C7" s="11" t="s">
        <v>49</v>
      </c>
      <c r="D7" s="55">
        <v>2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52"/>
    </row>
    <row r="8" spans="1:20" ht="12.75" thickBot="1" x14ac:dyDescent="0.25">
      <c r="A8" s="52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52"/>
    </row>
    <row r="9" spans="1:20" ht="19.899999999999999" customHeight="1" thickBot="1" x14ac:dyDescent="0.25">
      <c r="A9" s="52"/>
      <c r="B9" s="67" t="s">
        <v>15</v>
      </c>
      <c r="C9" s="68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52"/>
    </row>
    <row r="10" spans="1:20" ht="15" customHeight="1" thickBot="1" x14ac:dyDescent="0.25">
      <c r="A10" s="52"/>
      <c r="B10" s="12"/>
      <c r="C10" s="12"/>
      <c r="E10" s="76" t="s">
        <v>56</v>
      </c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8"/>
      <c r="T10" s="52"/>
    </row>
    <row r="11" spans="1:20" x14ac:dyDescent="0.2">
      <c r="A11" s="52"/>
      <c r="B11" s="13">
        <v>1</v>
      </c>
      <c r="C11" s="14" t="s">
        <v>17</v>
      </c>
      <c r="D11" s="60" t="s">
        <v>50</v>
      </c>
      <c r="E11" s="58">
        <v>1</v>
      </c>
      <c r="F11" s="58">
        <f>E11+1</f>
        <v>2</v>
      </c>
      <c r="G11" s="58">
        <f t="shared" ref="G11:S11" si="0">F11+1</f>
        <v>3</v>
      </c>
      <c r="H11" s="58">
        <f t="shared" si="0"/>
        <v>4</v>
      </c>
      <c r="I11" s="58">
        <f t="shared" si="0"/>
        <v>5</v>
      </c>
      <c r="J11" s="58">
        <f t="shared" si="0"/>
        <v>6</v>
      </c>
      <c r="K11" s="58">
        <f t="shared" si="0"/>
        <v>7</v>
      </c>
      <c r="L11" s="58">
        <f t="shared" si="0"/>
        <v>8</v>
      </c>
      <c r="M11" s="58">
        <f t="shared" si="0"/>
        <v>9</v>
      </c>
      <c r="N11" s="58">
        <f t="shared" si="0"/>
        <v>10</v>
      </c>
      <c r="O11" s="58">
        <f t="shared" si="0"/>
        <v>11</v>
      </c>
      <c r="P11" s="58">
        <f t="shared" si="0"/>
        <v>12</v>
      </c>
      <c r="Q11" s="58">
        <f t="shared" si="0"/>
        <v>13</v>
      </c>
      <c r="R11" s="58">
        <f t="shared" si="0"/>
        <v>14</v>
      </c>
      <c r="S11" s="58">
        <f t="shared" si="0"/>
        <v>15</v>
      </c>
      <c r="T11" s="52"/>
    </row>
    <row r="12" spans="1:20" s="15" customFormat="1" ht="24" x14ac:dyDescent="0.2">
      <c r="A12" s="52"/>
      <c r="B12" s="16" t="s">
        <v>34</v>
      </c>
      <c r="C12" s="17" t="s">
        <v>40</v>
      </c>
      <c r="D12" s="18" t="s">
        <v>10</v>
      </c>
      <c r="E12" s="19">
        <f>E13*E14</f>
        <v>40000</v>
      </c>
      <c r="F12" s="19">
        <f t="shared" ref="F12:S12" si="1">F13*F14</f>
        <v>40000</v>
      </c>
      <c r="G12" s="19">
        <f t="shared" si="1"/>
        <v>40000</v>
      </c>
      <c r="H12" s="19">
        <f t="shared" si="1"/>
        <v>40000</v>
      </c>
      <c r="I12" s="19">
        <f t="shared" si="1"/>
        <v>40000</v>
      </c>
      <c r="J12" s="19">
        <f t="shared" si="1"/>
        <v>40000</v>
      </c>
      <c r="K12" s="19">
        <f t="shared" si="1"/>
        <v>40000</v>
      </c>
      <c r="L12" s="19">
        <f t="shared" si="1"/>
        <v>40000</v>
      </c>
      <c r="M12" s="19">
        <f t="shared" si="1"/>
        <v>40000</v>
      </c>
      <c r="N12" s="19">
        <f t="shared" si="1"/>
        <v>40000</v>
      </c>
      <c r="O12" s="19">
        <f t="shared" si="1"/>
        <v>40000</v>
      </c>
      <c r="P12" s="19">
        <f t="shared" si="1"/>
        <v>40000</v>
      </c>
      <c r="Q12" s="19">
        <f t="shared" si="1"/>
        <v>40000</v>
      </c>
      <c r="R12" s="19">
        <f t="shared" si="1"/>
        <v>40000</v>
      </c>
      <c r="S12" s="19">
        <f t="shared" si="1"/>
        <v>40000</v>
      </c>
      <c r="T12" s="52"/>
    </row>
    <row r="13" spans="1:20" s="20" customFormat="1" x14ac:dyDescent="0.2">
      <c r="A13" s="52"/>
      <c r="B13" s="21" t="s">
        <v>42</v>
      </c>
      <c r="C13" s="22" t="s">
        <v>3</v>
      </c>
      <c r="D13" s="23" t="s">
        <v>6</v>
      </c>
      <c r="E13" s="3">
        <v>100</v>
      </c>
      <c r="F13" s="3">
        <v>100</v>
      </c>
      <c r="G13" s="3">
        <v>100</v>
      </c>
      <c r="H13" s="3">
        <v>100</v>
      </c>
      <c r="I13" s="3">
        <v>100</v>
      </c>
      <c r="J13" s="3">
        <v>100</v>
      </c>
      <c r="K13" s="3">
        <v>100</v>
      </c>
      <c r="L13" s="3">
        <v>100</v>
      </c>
      <c r="M13" s="3">
        <v>100</v>
      </c>
      <c r="N13" s="3">
        <v>100</v>
      </c>
      <c r="O13" s="3">
        <v>100</v>
      </c>
      <c r="P13" s="3">
        <v>100</v>
      </c>
      <c r="Q13" s="3">
        <v>100</v>
      </c>
      <c r="R13" s="3">
        <v>100</v>
      </c>
      <c r="S13" s="3">
        <v>100</v>
      </c>
      <c r="T13" s="52"/>
    </row>
    <row r="14" spans="1:20" s="20" customFormat="1" x14ac:dyDescent="0.2">
      <c r="A14" s="52"/>
      <c r="B14" s="21" t="s">
        <v>43</v>
      </c>
      <c r="C14" s="22" t="s">
        <v>5</v>
      </c>
      <c r="D14" s="23" t="s">
        <v>7</v>
      </c>
      <c r="E14" s="3">
        <v>400</v>
      </c>
      <c r="F14" s="3">
        <v>400</v>
      </c>
      <c r="G14" s="3">
        <v>400</v>
      </c>
      <c r="H14" s="3">
        <v>400</v>
      </c>
      <c r="I14" s="3">
        <v>400</v>
      </c>
      <c r="J14" s="3">
        <v>400</v>
      </c>
      <c r="K14" s="3">
        <v>400</v>
      </c>
      <c r="L14" s="3">
        <v>400</v>
      </c>
      <c r="M14" s="3">
        <v>400</v>
      </c>
      <c r="N14" s="3">
        <v>400</v>
      </c>
      <c r="O14" s="3">
        <v>400</v>
      </c>
      <c r="P14" s="3">
        <v>400</v>
      </c>
      <c r="Q14" s="3">
        <v>400</v>
      </c>
      <c r="R14" s="3">
        <v>400</v>
      </c>
      <c r="S14" s="3">
        <v>400</v>
      </c>
      <c r="T14" s="52"/>
    </row>
    <row r="15" spans="1:20" s="20" customFormat="1" ht="24" x14ac:dyDescent="0.2">
      <c r="A15" s="52"/>
      <c r="B15" s="21" t="s">
        <v>35</v>
      </c>
      <c r="C15" s="17" t="s">
        <v>41</v>
      </c>
      <c r="D15" s="23" t="s">
        <v>10</v>
      </c>
      <c r="E15" s="24">
        <f>E16*E17</f>
        <v>16500</v>
      </c>
      <c r="F15" s="24">
        <f t="shared" ref="F15:S15" si="2">F16*F17</f>
        <v>16500</v>
      </c>
      <c r="G15" s="24">
        <f t="shared" si="2"/>
        <v>16500</v>
      </c>
      <c r="H15" s="24">
        <f t="shared" si="2"/>
        <v>16500</v>
      </c>
      <c r="I15" s="24">
        <f t="shared" si="2"/>
        <v>16500</v>
      </c>
      <c r="J15" s="24">
        <f t="shared" si="2"/>
        <v>16500</v>
      </c>
      <c r="K15" s="24">
        <f t="shared" si="2"/>
        <v>16500</v>
      </c>
      <c r="L15" s="24">
        <f t="shared" si="2"/>
        <v>16500</v>
      </c>
      <c r="M15" s="24">
        <f t="shared" si="2"/>
        <v>16500</v>
      </c>
      <c r="N15" s="24">
        <f t="shared" si="2"/>
        <v>16500</v>
      </c>
      <c r="O15" s="24">
        <f t="shared" si="2"/>
        <v>16500</v>
      </c>
      <c r="P15" s="24">
        <f t="shared" si="2"/>
        <v>16500</v>
      </c>
      <c r="Q15" s="24">
        <f t="shared" si="2"/>
        <v>16500</v>
      </c>
      <c r="R15" s="24">
        <f t="shared" si="2"/>
        <v>16500</v>
      </c>
      <c r="S15" s="24">
        <f t="shared" si="2"/>
        <v>16500</v>
      </c>
      <c r="T15" s="52"/>
    </row>
    <row r="16" spans="1:20" s="20" customFormat="1" x14ac:dyDescent="0.2">
      <c r="A16" s="52"/>
      <c r="B16" s="21" t="s">
        <v>44</v>
      </c>
      <c r="C16" s="22" t="s">
        <v>3</v>
      </c>
      <c r="D16" s="23" t="s">
        <v>6</v>
      </c>
      <c r="E16" s="3">
        <v>150</v>
      </c>
      <c r="F16" s="3">
        <v>150</v>
      </c>
      <c r="G16" s="3">
        <v>150</v>
      </c>
      <c r="H16" s="3">
        <v>150</v>
      </c>
      <c r="I16" s="3">
        <v>150</v>
      </c>
      <c r="J16" s="3">
        <v>150</v>
      </c>
      <c r="K16" s="3">
        <v>150</v>
      </c>
      <c r="L16" s="3">
        <v>150</v>
      </c>
      <c r="M16" s="3">
        <v>150</v>
      </c>
      <c r="N16" s="3">
        <v>150</v>
      </c>
      <c r="O16" s="3">
        <v>150</v>
      </c>
      <c r="P16" s="3">
        <v>150</v>
      </c>
      <c r="Q16" s="3">
        <v>150</v>
      </c>
      <c r="R16" s="3">
        <v>150</v>
      </c>
      <c r="S16" s="3">
        <v>150</v>
      </c>
      <c r="T16" s="52"/>
    </row>
    <row r="17" spans="1:20" s="20" customFormat="1" x14ac:dyDescent="0.2">
      <c r="A17" s="52"/>
      <c r="B17" s="21" t="s">
        <v>45</v>
      </c>
      <c r="C17" s="22" t="s">
        <v>5</v>
      </c>
      <c r="D17" s="23" t="s">
        <v>7</v>
      </c>
      <c r="E17" s="3">
        <v>110</v>
      </c>
      <c r="F17" s="3">
        <v>110</v>
      </c>
      <c r="G17" s="3">
        <v>110</v>
      </c>
      <c r="H17" s="3">
        <v>110</v>
      </c>
      <c r="I17" s="3">
        <v>110</v>
      </c>
      <c r="J17" s="3">
        <v>110</v>
      </c>
      <c r="K17" s="3">
        <v>110</v>
      </c>
      <c r="L17" s="3">
        <v>110</v>
      </c>
      <c r="M17" s="3">
        <v>110</v>
      </c>
      <c r="N17" s="3">
        <v>110</v>
      </c>
      <c r="O17" s="3">
        <v>110</v>
      </c>
      <c r="P17" s="3">
        <v>110</v>
      </c>
      <c r="Q17" s="3">
        <v>110</v>
      </c>
      <c r="R17" s="3">
        <v>110</v>
      </c>
      <c r="S17" s="3">
        <v>110</v>
      </c>
      <c r="T17" s="52"/>
    </row>
    <row r="18" spans="1:20" s="20" customFormat="1" x14ac:dyDescent="0.2">
      <c r="A18" s="52"/>
      <c r="B18" s="25" t="s">
        <v>47</v>
      </c>
      <c r="C18" s="26" t="s">
        <v>48</v>
      </c>
      <c r="D18" s="14" t="s">
        <v>10</v>
      </c>
      <c r="E18" s="27">
        <f>SUM(E12,E15)</f>
        <v>56500</v>
      </c>
      <c r="F18" s="27">
        <f t="shared" ref="F18:S18" si="3">SUM(F12,F15)</f>
        <v>56500</v>
      </c>
      <c r="G18" s="27">
        <f t="shared" si="3"/>
        <v>56500</v>
      </c>
      <c r="H18" s="27">
        <f t="shared" si="3"/>
        <v>56500</v>
      </c>
      <c r="I18" s="27">
        <f t="shared" si="3"/>
        <v>56500</v>
      </c>
      <c r="J18" s="27">
        <f t="shared" si="3"/>
        <v>56500</v>
      </c>
      <c r="K18" s="27">
        <f t="shared" si="3"/>
        <v>56500</v>
      </c>
      <c r="L18" s="27">
        <f t="shared" si="3"/>
        <v>56500</v>
      </c>
      <c r="M18" s="27">
        <f t="shared" si="3"/>
        <v>56500</v>
      </c>
      <c r="N18" s="27">
        <f t="shared" si="3"/>
        <v>56500</v>
      </c>
      <c r="O18" s="27">
        <f t="shared" si="3"/>
        <v>56500</v>
      </c>
      <c r="P18" s="27">
        <f t="shared" si="3"/>
        <v>56500</v>
      </c>
      <c r="Q18" s="27">
        <f t="shared" si="3"/>
        <v>56500</v>
      </c>
      <c r="R18" s="27">
        <f t="shared" si="3"/>
        <v>56500</v>
      </c>
      <c r="S18" s="27">
        <f t="shared" si="3"/>
        <v>56500</v>
      </c>
      <c r="T18" s="52"/>
    </row>
    <row r="19" spans="1:20" s="20" customFormat="1" x14ac:dyDescent="0.2">
      <c r="A19" s="52"/>
      <c r="B19" s="25"/>
      <c r="C19" s="26"/>
      <c r="D19" s="14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52"/>
    </row>
    <row r="20" spans="1:20" x14ac:dyDescent="0.2">
      <c r="A20" s="52"/>
      <c r="B20" s="13">
        <v>2</v>
      </c>
      <c r="C20" s="14" t="s">
        <v>0</v>
      </c>
      <c r="D20" s="72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4"/>
      <c r="T20" s="52"/>
    </row>
    <row r="21" spans="1:20" ht="24" x14ac:dyDescent="0.2">
      <c r="A21" s="52"/>
      <c r="B21" s="28" t="s">
        <v>1</v>
      </c>
      <c r="C21" s="17" t="s">
        <v>46</v>
      </c>
      <c r="D21" s="29" t="s">
        <v>10</v>
      </c>
      <c r="E21" s="30">
        <f>E22*E23</f>
        <v>2000</v>
      </c>
      <c r="F21" s="30">
        <f t="shared" ref="F21" si="4">F22*F23</f>
        <v>2000</v>
      </c>
      <c r="G21" s="30">
        <f t="shared" ref="G21" si="5">G22*G23</f>
        <v>2000</v>
      </c>
      <c r="H21" s="30">
        <f t="shared" ref="H21" si="6">H22*H23</f>
        <v>2000</v>
      </c>
      <c r="I21" s="30">
        <f t="shared" ref="I21" si="7">I22*I23</f>
        <v>2000</v>
      </c>
      <c r="J21" s="30">
        <f t="shared" ref="J21" si="8">J22*J23</f>
        <v>2000</v>
      </c>
      <c r="K21" s="30">
        <f t="shared" ref="K21" si="9">K22*K23</f>
        <v>2000</v>
      </c>
      <c r="L21" s="30">
        <f t="shared" ref="L21" si="10">L22*L23</f>
        <v>2000</v>
      </c>
      <c r="M21" s="30">
        <f t="shared" ref="M21" si="11">M22*M23</f>
        <v>2000</v>
      </c>
      <c r="N21" s="30">
        <f t="shared" ref="N21" si="12">N22*N23</f>
        <v>2000</v>
      </c>
      <c r="O21" s="30">
        <f t="shared" ref="O21" si="13">O22*O23</f>
        <v>2000</v>
      </c>
      <c r="P21" s="30">
        <f t="shared" ref="P21" si="14">P22*P23</f>
        <v>2000</v>
      </c>
      <c r="Q21" s="30">
        <f t="shared" ref="Q21" si="15">Q22*Q23</f>
        <v>2000</v>
      </c>
      <c r="R21" s="30">
        <f t="shared" ref="R21" si="16">R22*R23</f>
        <v>2000</v>
      </c>
      <c r="S21" s="30">
        <f t="shared" ref="S21" si="17">S22*S23</f>
        <v>2000</v>
      </c>
      <c r="T21" s="52"/>
    </row>
    <row r="22" spans="1:20" ht="18.600000000000001" customHeight="1" x14ac:dyDescent="0.2">
      <c r="A22" s="52"/>
      <c r="B22" s="31" t="s">
        <v>2</v>
      </c>
      <c r="C22" s="22" t="s">
        <v>3</v>
      </c>
      <c r="D22" s="32" t="s">
        <v>6</v>
      </c>
      <c r="E22" s="56">
        <v>5</v>
      </c>
      <c r="F22" s="56">
        <v>5</v>
      </c>
      <c r="G22" s="56">
        <v>5</v>
      </c>
      <c r="H22" s="56">
        <v>5</v>
      </c>
      <c r="I22" s="56">
        <v>5</v>
      </c>
      <c r="J22" s="56">
        <v>5</v>
      </c>
      <c r="K22" s="56">
        <v>5</v>
      </c>
      <c r="L22" s="56">
        <v>5</v>
      </c>
      <c r="M22" s="56">
        <v>5</v>
      </c>
      <c r="N22" s="56">
        <v>5</v>
      </c>
      <c r="O22" s="56">
        <v>5</v>
      </c>
      <c r="P22" s="56">
        <v>5</v>
      </c>
      <c r="Q22" s="56">
        <v>5</v>
      </c>
      <c r="R22" s="56">
        <v>5</v>
      </c>
      <c r="S22" s="56">
        <v>5</v>
      </c>
      <c r="T22" s="52"/>
    </row>
    <row r="23" spans="1:20" ht="16.5" customHeight="1" x14ac:dyDescent="0.2">
      <c r="A23" s="52"/>
      <c r="B23" s="31" t="s">
        <v>4</v>
      </c>
      <c r="C23" s="22" t="s">
        <v>5</v>
      </c>
      <c r="D23" s="32" t="s">
        <v>7</v>
      </c>
      <c r="E23" s="56">
        <v>400</v>
      </c>
      <c r="F23" s="56">
        <v>400</v>
      </c>
      <c r="G23" s="56">
        <v>400</v>
      </c>
      <c r="H23" s="56">
        <v>400</v>
      </c>
      <c r="I23" s="56">
        <v>400</v>
      </c>
      <c r="J23" s="56">
        <v>400</v>
      </c>
      <c r="K23" s="56">
        <v>400</v>
      </c>
      <c r="L23" s="56">
        <v>400</v>
      </c>
      <c r="M23" s="56">
        <v>400</v>
      </c>
      <c r="N23" s="56">
        <v>400</v>
      </c>
      <c r="O23" s="56">
        <v>400</v>
      </c>
      <c r="P23" s="56">
        <v>400</v>
      </c>
      <c r="Q23" s="56">
        <v>400</v>
      </c>
      <c r="R23" s="56">
        <v>400</v>
      </c>
      <c r="S23" s="56">
        <v>400</v>
      </c>
      <c r="T23" s="52"/>
    </row>
    <row r="24" spans="1:20" x14ac:dyDescent="0.2">
      <c r="A24" s="52"/>
      <c r="B24" s="33" t="s">
        <v>9</v>
      </c>
      <c r="C24" s="34" t="s">
        <v>12</v>
      </c>
      <c r="D24" s="29" t="s">
        <v>10</v>
      </c>
      <c r="E24" s="56">
        <v>10000</v>
      </c>
      <c r="F24" s="56">
        <v>10000</v>
      </c>
      <c r="G24" s="56">
        <v>10000</v>
      </c>
      <c r="H24" s="56">
        <v>10000</v>
      </c>
      <c r="I24" s="56">
        <v>10000</v>
      </c>
      <c r="J24" s="56">
        <v>10000</v>
      </c>
      <c r="K24" s="56">
        <v>10000</v>
      </c>
      <c r="L24" s="56">
        <v>10000</v>
      </c>
      <c r="M24" s="56">
        <v>10000</v>
      </c>
      <c r="N24" s="56">
        <v>10000</v>
      </c>
      <c r="O24" s="56">
        <v>10000</v>
      </c>
      <c r="P24" s="56">
        <v>10000</v>
      </c>
      <c r="Q24" s="56">
        <v>10000</v>
      </c>
      <c r="R24" s="56">
        <v>10000</v>
      </c>
      <c r="S24" s="56">
        <v>10000</v>
      </c>
      <c r="T24" s="52"/>
    </row>
    <row r="25" spans="1:20" ht="24" x14ac:dyDescent="0.2">
      <c r="A25" s="52"/>
      <c r="B25" s="33" t="s">
        <v>13</v>
      </c>
      <c r="C25" s="35" t="s">
        <v>14</v>
      </c>
      <c r="D25" s="29" t="s">
        <v>10</v>
      </c>
      <c r="E25" s="56">
        <v>25000</v>
      </c>
      <c r="F25" s="56">
        <v>25000</v>
      </c>
      <c r="G25" s="56">
        <v>25000</v>
      </c>
      <c r="H25" s="56">
        <v>25000</v>
      </c>
      <c r="I25" s="56">
        <v>25000</v>
      </c>
      <c r="J25" s="56">
        <v>25000</v>
      </c>
      <c r="K25" s="56">
        <v>25000</v>
      </c>
      <c r="L25" s="56">
        <v>25000</v>
      </c>
      <c r="M25" s="56">
        <v>25000</v>
      </c>
      <c r="N25" s="56">
        <v>25000</v>
      </c>
      <c r="O25" s="56">
        <v>25000</v>
      </c>
      <c r="P25" s="56">
        <v>25000</v>
      </c>
      <c r="Q25" s="56">
        <v>25000</v>
      </c>
      <c r="R25" s="56">
        <v>25000</v>
      </c>
      <c r="S25" s="56">
        <v>25000</v>
      </c>
      <c r="T25" s="52"/>
    </row>
    <row r="26" spans="1:20" x14ac:dyDescent="0.2">
      <c r="A26" s="52"/>
      <c r="B26" s="36" t="s">
        <v>16</v>
      </c>
      <c r="C26" s="26" t="s">
        <v>11</v>
      </c>
      <c r="D26" s="26" t="s">
        <v>10</v>
      </c>
      <c r="E26" s="37">
        <f>SUM(E21,E24,E25)</f>
        <v>37000</v>
      </c>
      <c r="F26" s="37">
        <f t="shared" ref="F26:S26" si="18">SUM(F21,F24,F25)</f>
        <v>37000</v>
      </c>
      <c r="G26" s="37">
        <f t="shared" si="18"/>
        <v>37000</v>
      </c>
      <c r="H26" s="37">
        <f t="shared" si="18"/>
        <v>37000</v>
      </c>
      <c r="I26" s="37">
        <f t="shared" si="18"/>
        <v>37000</v>
      </c>
      <c r="J26" s="37">
        <f t="shared" si="18"/>
        <v>37000</v>
      </c>
      <c r="K26" s="37">
        <f t="shared" si="18"/>
        <v>37000</v>
      </c>
      <c r="L26" s="37">
        <f t="shared" si="18"/>
        <v>37000</v>
      </c>
      <c r="M26" s="37">
        <f t="shared" si="18"/>
        <v>37000</v>
      </c>
      <c r="N26" s="37">
        <f t="shared" si="18"/>
        <v>37000</v>
      </c>
      <c r="O26" s="37">
        <f t="shared" si="18"/>
        <v>37000</v>
      </c>
      <c r="P26" s="37">
        <f t="shared" si="18"/>
        <v>37000</v>
      </c>
      <c r="Q26" s="37">
        <f t="shared" si="18"/>
        <v>37000</v>
      </c>
      <c r="R26" s="37">
        <f t="shared" si="18"/>
        <v>37000</v>
      </c>
      <c r="S26" s="37">
        <f t="shared" si="18"/>
        <v>37000</v>
      </c>
      <c r="T26" s="52"/>
    </row>
    <row r="27" spans="1:20" s="38" customFormat="1" ht="15" customHeight="1" thickBot="1" x14ac:dyDescent="0.25">
      <c r="A27" s="52"/>
      <c r="B27" s="39"/>
      <c r="C27" s="40"/>
      <c r="D27" s="41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52"/>
    </row>
    <row r="28" spans="1:20" ht="25.5" customHeight="1" thickBot="1" x14ac:dyDescent="0.25">
      <c r="A28" s="52"/>
      <c r="B28" s="67" t="s">
        <v>18</v>
      </c>
      <c r="C28" s="68"/>
      <c r="T28" s="52"/>
    </row>
    <row r="29" spans="1:20" ht="13.9" customHeight="1" thickBot="1" x14ac:dyDescent="0.25">
      <c r="A29" s="52"/>
      <c r="B29" s="12"/>
      <c r="C29" s="12"/>
      <c r="E29" s="69" t="s">
        <v>57</v>
      </c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1"/>
      <c r="T29" s="52"/>
    </row>
    <row r="30" spans="1:20" x14ac:dyDescent="0.2">
      <c r="A30" s="52"/>
      <c r="B30" s="61"/>
      <c r="C30" s="62"/>
      <c r="D30" s="63" t="s">
        <v>50</v>
      </c>
      <c r="E30" s="59">
        <v>1</v>
      </c>
      <c r="F30" s="59">
        <f>E30+1</f>
        <v>2</v>
      </c>
      <c r="G30" s="59">
        <f t="shared" ref="G30:S30" si="19">F30+1</f>
        <v>3</v>
      </c>
      <c r="H30" s="59">
        <f t="shared" si="19"/>
        <v>4</v>
      </c>
      <c r="I30" s="59">
        <f t="shared" si="19"/>
        <v>5</v>
      </c>
      <c r="J30" s="59">
        <f t="shared" si="19"/>
        <v>6</v>
      </c>
      <c r="K30" s="59">
        <f t="shared" si="19"/>
        <v>7</v>
      </c>
      <c r="L30" s="59">
        <f t="shared" si="19"/>
        <v>8</v>
      </c>
      <c r="M30" s="59">
        <f t="shared" si="19"/>
        <v>9</v>
      </c>
      <c r="N30" s="59">
        <f t="shared" si="19"/>
        <v>10</v>
      </c>
      <c r="O30" s="59">
        <f t="shared" si="19"/>
        <v>11</v>
      </c>
      <c r="P30" s="59">
        <f t="shared" si="19"/>
        <v>12</v>
      </c>
      <c r="Q30" s="59">
        <f t="shared" si="19"/>
        <v>13</v>
      </c>
      <c r="R30" s="59">
        <f t="shared" si="19"/>
        <v>14</v>
      </c>
      <c r="S30" s="59">
        <f t="shared" si="19"/>
        <v>15</v>
      </c>
      <c r="T30" s="52"/>
    </row>
    <row r="31" spans="1:20" s="42" customFormat="1" x14ac:dyDescent="0.2">
      <c r="A31" s="52"/>
      <c r="B31" s="43">
        <v>1</v>
      </c>
      <c r="C31" s="44" t="s">
        <v>19</v>
      </c>
      <c r="D31" s="26" t="s">
        <v>10</v>
      </c>
      <c r="E31" s="45">
        <f>SUM(E32:E33)</f>
        <v>0</v>
      </c>
      <c r="F31" s="45">
        <f t="shared" ref="F31:S31" si="20">SUM(F32:F33)</f>
        <v>0</v>
      </c>
      <c r="G31" s="45">
        <f t="shared" si="20"/>
        <v>56500</v>
      </c>
      <c r="H31" s="45">
        <f t="shared" si="20"/>
        <v>56500</v>
      </c>
      <c r="I31" s="45">
        <f t="shared" si="20"/>
        <v>56500</v>
      </c>
      <c r="J31" s="45">
        <f t="shared" si="20"/>
        <v>56500</v>
      </c>
      <c r="K31" s="45">
        <f t="shared" si="20"/>
        <v>56500</v>
      </c>
      <c r="L31" s="45">
        <f t="shared" si="20"/>
        <v>56500</v>
      </c>
      <c r="M31" s="45">
        <f t="shared" si="20"/>
        <v>56500</v>
      </c>
      <c r="N31" s="45">
        <f t="shared" si="20"/>
        <v>56500</v>
      </c>
      <c r="O31" s="45">
        <f t="shared" si="20"/>
        <v>56500</v>
      </c>
      <c r="P31" s="45">
        <f t="shared" si="20"/>
        <v>56500</v>
      </c>
      <c r="Q31" s="45">
        <f t="shared" si="20"/>
        <v>56500</v>
      </c>
      <c r="R31" s="45">
        <f t="shared" si="20"/>
        <v>56500</v>
      </c>
      <c r="S31" s="45">
        <f t="shared" si="20"/>
        <v>56500</v>
      </c>
      <c r="T31" s="52"/>
    </row>
    <row r="32" spans="1:20" x14ac:dyDescent="0.2">
      <c r="A32" s="52"/>
      <c r="B32" s="46" t="s">
        <v>34</v>
      </c>
      <c r="C32" s="47" t="s">
        <v>36</v>
      </c>
      <c r="D32" s="32" t="s">
        <v>10</v>
      </c>
      <c r="E32" s="48">
        <f>N(E30&gt;$D$7)*E18</f>
        <v>0</v>
      </c>
      <c r="F32" s="48">
        <f t="shared" ref="F32:S32" si="21">N(F30&gt;$D$7)*F18</f>
        <v>0</v>
      </c>
      <c r="G32" s="48">
        <f t="shared" si="21"/>
        <v>56500</v>
      </c>
      <c r="H32" s="48">
        <f t="shared" si="21"/>
        <v>56500</v>
      </c>
      <c r="I32" s="48">
        <f t="shared" si="21"/>
        <v>56500</v>
      </c>
      <c r="J32" s="48">
        <f t="shared" si="21"/>
        <v>56500</v>
      </c>
      <c r="K32" s="48">
        <f t="shared" si="21"/>
        <v>56500</v>
      </c>
      <c r="L32" s="48">
        <f t="shared" si="21"/>
        <v>56500</v>
      </c>
      <c r="M32" s="48">
        <f t="shared" si="21"/>
        <v>56500</v>
      </c>
      <c r="N32" s="48">
        <f t="shared" si="21"/>
        <v>56500</v>
      </c>
      <c r="O32" s="48">
        <f t="shared" si="21"/>
        <v>56500</v>
      </c>
      <c r="P32" s="48">
        <f t="shared" si="21"/>
        <v>56500</v>
      </c>
      <c r="Q32" s="48">
        <f t="shared" si="21"/>
        <v>56500</v>
      </c>
      <c r="R32" s="48">
        <f t="shared" si="21"/>
        <v>56500</v>
      </c>
      <c r="S32" s="48">
        <f t="shared" si="21"/>
        <v>56500</v>
      </c>
      <c r="T32" s="52"/>
    </row>
    <row r="33" spans="1:20" x14ac:dyDescent="0.2">
      <c r="A33" s="52"/>
      <c r="B33" s="46" t="s">
        <v>35</v>
      </c>
      <c r="C33" s="47" t="s">
        <v>37</v>
      </c>
      <c r="D33" s="32" t="s">
        <v>10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53"/>
      <c r="T33" s="52"/>
    </row>
    <row r="34" spans="1:20" s="42" customFormat="1" x14ac:dyDescent="0.2">
      <c r="A34" s="52"/>
      <c r="B34" s="43">
        <v>2</v>
      </c>
      <c r="C34" s="44" t="s">
        <v>20</v>
      </c>
      <c r="D34" s="26" t="s">
        <v>10</v>
      </c>
      <c r="E34" s="45">
        <f>SUM(E35:E37)</f>
        <v>780000</v>
      </c>
      <c r="F34" s="45">
        <f t="shared" ref="F34:S34" si="22">SUM(F35:F37)</f>
        <v>120000</v>
      </c>
      <c r="G34" s="45">
        <f t="shared" si="22"/>
        <v>37000</v>
      </c>
      <c r="H34" s="45">
        <f t="shared" si="22"/>
        <v>37000</v>
      </c>
      <c r="I34" s="45">
        <f t="shared" si="22"/>
        <v>37000</v>
      </c>
      <c r="J34" s="45">
        <f t="shared" si="22"/>
        <v>87000</v>
      </c>
      <c r="K34" s="45">
        <f t="shared" si="22"/>
        <v>37000</v>
      </c>
      <c r="L34" s="45">
        <f t="shared" si="22"/>
        <v>37000</v>
      </c>
      <c r="M34" s="45">
        <f t="shared" si="22"/>
        <v>37000</v>
      </c>
      <c r="N34" s="45">
        <f t="shared" si="22"/>
        <v>37000</v>
      </c>
      <c r="O34" s="45">
        <f t="shared" si="22"/>
        <v>37000</v>
      </c>
      <c r="P34" s="45">
        <f t="shared" si="22"/>
        <v>87000</v>
      </c>
      <c r="Q34" s="45">
        <f t="shared" si="22"/>
        <v>37000</v>
      </c>
      <c r="R34" s="45">
        <f t="shared" si="22"/>
        <v>37000</v>
      </c>
      <c r="S34" s="45">
        <f t="shared" si="22"/>
        <v>37000</v>
      </c>
      <c r="T34" s="52"/>
    </row>
    <row r="35" spans="1:20" x14ac:dyDescent="0.2">
      <c r="A35" s="52"/>
      <c r="B35" s="49" t="s">
        <v>1</v>
      </c>
      <c r="C35" s="47" t="s">
        <v>21</v>
      </c>
      <c r="D35" s="32" t="s">
        <v>10</v>
      </c>
      <c r="E35" s="48">
        <f>N(E30&gt;$D$7)*E26</f>
        <v>0</v>
      </c>
      <c r="F35" s="48">
        <f t="shared" ref="F35:S35" si="23">N(F30&gt;$D$7)*F26</f>
        <v>0</v>
      </c>
      <c r="G35" s="48">
        <f t="shared" si="23"/>
        <v>37000</v>
      </c>
      <c r="H35" s="48">
        <f t="shared" si="23"/>
        <v>37000</v>
      </c>
      <c r="I35" s="48">
        <f t="shared" si="23"/>
        <v>37000</v>
      </c>
      <c r="J35" s="48">
        <f t="shared" si="23"/>
        <v>37000</v>
      </c>
      <c r="K35" s="48">
        <f t="shared" si="23"/>
        <v>37000</v>
      </c>
      <c r="L35" s="48">
        <f t="shared" si="23"/>
        <v>37000</v>
      </c>
      <c r="M35" s="48">
        <f t="shared" si="23"/>
        <v>37000</v>
      </c>
      <c r="N35" s="48">
        <f t="shared" si="23"/>
        <v>37000</v>
      </c>
      <c r="O35" s="48">
        <f t="shared" si="23"/>
        <v>37000</v>
      </c>
      <c r="P35" s="48">
        <f t="shared" si="23"/>
        <v>37000</v>
      </c>
      <c r="Q35" s="48">
        <f t="shared" si="23"/>
        <v>37000</v>
      </c>
      <c r="R35" s="48">
        <f t="shared" si="23"/>
        <v>37000</v>
      </c>
      <c r="S35" s="48">
        <f t="shared" si="23"/>
        <v>37000</v>
      </c>
      <c r="T35" s="52"/>
    </row>
    <row r="36" spans="1:20" x14ac:dyDescent="0.2">
      <c r="A36" s="52"/>
      <c r="B36" s="49" t="s">
        <v>8</v>
      </c>
      <c r="C36" s="47" t="s">
        <v>22</v>
      </c>
      <c r="D36" s="32" t="s">
        <v>10</v>
      </c>
      <c r="E36" s="53">
        <v>780000</v>
      </c>
      <c r="F36" s="53">
        <v>120000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52"/>
    </row>
    <row r="37" spans="1:20" x14ac:dyDescent="0.2">
      <c r="A37" s="52"/>
      <c r="B37" s="49" t="s">
        <v>9</v>
      </c>
      <c r="C37" s="47" t="s">
        <v>51</v>
      </c>
      <c r="D37" s="32" t="s">
        <v>10</v>
      </c>
      <c r="E37" s="4"/>
      <c r="F37" s="4"/>
      <c r="G37" s="53"/>
      <c r="H37" s="53"/>
      <c r="I37" s="53"/>
      <c r="J37" s="53">
        <v>50000</v>
      </c>
      <c r="K37" s="53"/>
      <c r="L37" s="53"/>
      <c r="M37" s="53"/>
      <c r="N37" s="53"/>
      <c r="O37" s="53"/>
      <c r="P37" s="53">
        <v>50000</v>
      </c>
      <c r="Q37" s="53"/>
      <c r="R37" s="53"/>
      <c r="S37" s="53"/>
      <c r="T37" s="52"/>
    </row>
    <row r="38" spans="1:20" s="42" customFormat="1" x14ac:dyDescent="0.2">
      <c r="A38" s="52"/>
      <c r="B38" s="43">
        <v>3</v>
      </c>
      <c r="C38" s="44" t="s">
        <v>23</v>
      </c>
      <c r="D38" s="26" t="s">
        <v>10</v>
      </c>
      <c r="E38" s="45">
        <f>E31-E34</f>
        <v>-780000</v>
      </c>
      <c r="F38" s="45">
        <f t="shared" ref="F38:S38" si="24">F31-F34</f>
        <v>-120000</v>
      </c>
      <c r="G38" s="45">
        <f t="shared" si="24"/>
        <v>19500</v>
      </c>
      <c r="H38" s="45">
        <f t="shared" si="24"/>
        <v>19500</v>
      </c>
      <c r="I38" s="45">
        <f t="shared" si="24"/>
        <v>19500</v>
      </c>
      <c r="J38" s="45">
        <f t="shared" si="24"/>
        <v>-30500</v>
      </c>
      <c r="K38" s="45">
        <f t="shared" si="24"/>
        <v>19500</v>
      </c>
      <c r="L38" s="45">
        <f t="shared" si="24"/>
        <v>19500</v>
      </c>
      <c r="M38" s="45">
        <f t="shared" si="24"/>
        <v>19500</v>
      </c>
      <c r="N38" s="45">
        <f t="shared" si="24"/>
        <v>19500</v>
      </c>
      <c r="O38" s="45">
        <f t="shared" si="24"/>
        <v>19500</v>
      </c>
      <c r="P38" s="45">
        <f t="shared" si="24"/>
        <v>-30500</v>
      </c>
      <c r="Q38" s="45">
        <f t="shared" si="24"/>
        <v>19500</v>
      </c>
      <c r="R38" s="45">
        <f t="shared" si="24"/>
        <v>19500</v>
      </c>
      <c r="S38" s="45">
        <f t="shared" si="24"/>
        <v>19500</v>
      </c>
      <c r="T38" s="52"/>
    </row>
    <row r="39" spans="1:20" s="42" customFormat="1" x14ac:dyDescent="0.2">
      <c r="A39" s="52"/>
      <c r="B39" s="43">
        <v>4</v>
      </c>
      <c r="C39" s="14" t="s">
        <v>24</v>
      </c>
      <c r="D39" s="14" t="s">
        <v>27</v>
      </c>
      <c r="E39" s="57">
        <f>IRR(E38:S38,-50%)</f>
        <v>-0.17170962417124147</v>
      </c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52"/>
    </row>
    <row r="40" spans="1:20" s="42" customFormat="1" x14ac:dyDescent="0.2">
      <c r="A40" s="52"/>
      <c r="B40" s="43">
        <v>5</v>
      </c>
      <c r="C40" s="14" t="s">
        <v>25</v>
      </c>
      <c r="D40" s="14" t="s">
        <v>26</v>
      </c>
      <c r="E40" s="50">
        <f>E38+NPV(4%,F38:S38)</f>
        <v>-781729.12017637689</v>
      </c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52"/>
    </row>
    <row r="41" spans="1:20" ht="15" customHeight="1" thickBot="1" x14ac:dyDescent="0.25">
      <c r="A41" s="52"/>
      <c r="T41" s="52"/>
    </row>
    <row r="42" spans="1:20" ht="26.45" customHeight="1" thickBot="1" x14ac:dyDescent="0.25">
      <c r="A42" s="52"/>
      <c r="B42" s="67" t="s">
        <v>28</v>
      </c>
      <c r="C42" s="68"/>
      <c r="T42" s="52"/>
    </row>
    <row r="43" spans="1:20" ht="15.6" customHeight="1" thickBot="1" x14ac:dyDescent="0.25">
      <c r="A43" s="52"/>
      <c r="B43" s="12"/>
      <c r="C43" s="12"/>
      <c r="E43" s="69" t="s">
        <v>57</v>
      </c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1"/>
      <c r="T43" s="52"/>
    </row>
    <row r="44" spans="1:20" x14ac:dyDescent="0.2">
      <c r="A44" s="52"/>
      <c r="B44" s="64"/>
      <c r="C44" s="47"/>
      <c r="D44" s="63" t="s">
        <v>50</v>
      </c>
      <c r="E44" s="59">
        <v>1</v>
      </c>
      <c r="F44" s="59">
        <f>E44+1</f>
        <v>2</v>
      </c>
      <c r="G44" s="59">
        <f t="shared" ref="G44:S44" si="25">F44+1</f>
        <v>3</v>
      </c>
      <c r="H44" s="59">
        <f t="shared" si="25"/>
        <v>4</v>
      </c>
      <c r="I44" s="59">
        <f t="shared" si="25"/>
        <v>5</v>
      </c>
      <c r="J44" s="59">
        <f t="shared" si="25"/>
        <v>6</v>
      </c>
      <c r="K44" s="59">
        <f t="shared" si="25"/>
        <v>7</v>
      </c>
      <c r="L44" s="59">
        <f t="shared" si="25"/>
        <v>8</v>
      </c>
      <c r="M44" s="59">
        <f t="shared" si="25"/>
        <v>9</v>
      </c>
      <c r="N44" s="59">
        <f t="shared" si="25"/>
        <v>10</v>
      </c>
      <c r="O44" s="59">
        <f t="shared" si="25"/>
        <v>11</v>
      </c>
      <c r="P44" s="59">
        <f t="shared" si="25"/>
        <v>12</v>
      </c>
      <c r="Q44" s="59">
        <f t="shared" si="25"/>
        <v>13</v>
      </c>
      <c r="R44" s="59">
        <f t="shared" si="25"/>
        <v>14</v>
      </c>
      <c r="S44" s="59">
        <f t="shared" si="25"/>
        <v>15</v>
      </c>
      <c r="T44" s="52"/>
    </row>
    <row r="45" spans="1:20" x14ac:dyDescent="0.2">
      <c r="A45" s="52"/>
      <c r="B45" s="43">
        <v>1</v>
      </c>
      <c r="C45" s="44" t="s">
        <v>19</v>
      </c>
      <c r="D45" s="26" t="s">
        <v>10</v>
      </c>
      <c r="E45" s="45">
        <f>SUM(E46:E47)</f>
        <v>0</v>
      </c>
      <c r="F45" s="45">
        <f t="shared" ref="F45:S45" si="26">SUM(F46:F47)</f>
        <v>0</v>
      </c>
      <c r="G45" s="45">
        <f t="shared" si="26"/>
        <v>56500</v>
      </c>
      <c r="H45" s="45">
        <f t="shared" si="26"/>
        <v>56500</v>
      </c>
      <c r="I45" s="45">
        <f t="shared" si="26"/>
        <v>56500</v>
      </c>
      <c r="J45" s="45">
        <f t="shared" si="26"/>
        <v>56500</v>
      </c>
      <c r="K45" s="45">
        <f t="shared" si="26"/>
        <v>56500</v>
      </c>
      <c r="L45" s="45">
        <f t="shared" si="26"/>
        <v>56500</v>
      </c>
      <c r="M45" s="45">
        <f t="shared" si="26"/>
        <v>56500</v>
      </c>
      <c r="N45" s="45">
        <f t="shared" si="26"/>
        <v>56500</v>
      </c>
      <c r="O45" s="45">
        <f t="shared" si="26"/>
        <v>56500</v>
      </c>
      <c r="P45" s="45">
        <f t="shared" si="26"/>
        <v>56500</v>
      </c>
      <c r="Q45" s="45">
        <f t="shared" si="26"/>
        <v>56500</v>
      </c>
      <c r="R45" s="45">
        <f t="shared" si="26"/>
        <v>56500</v>
      </c>
      <c r="S45" s="45">
        <f t="shared" si="26"/>
        <v>56500</v>
      </c>
      <c r="T45" s="52"/>
    </row>
    <row r="46" spans="1:20" x14ac:dyDescent="0.2">
      <c r="A46" s="52"/>
      <c r="B46" s="46" t="s">
        <v>34</v>
      </c>
      <c r="C46" s="47" t="s">
        <v>36</v>
      </c>
      <c r="D46" s="32" t="s">
        <v>10</v>
      </c>
      <c r="E46" s="48">
        <f>E32</f>
        <v>0</v>
      </c>
      <c r="F46" s="48">
        <f t="shared" ref="F46:S46" si="27">F32</f>
        <v>0</v>
      </c>
      <c r="G46" s="48">
        <f t="shared" si="27"/>
        <v>56500</v>
      </c>
      <c r="H46" s="48">
        <f t="shared" si="27"/>
        <v>56500</v>
      </c>
      <c r="I46" s="48">
        <f t="shared" si="27"/>
        <v>56500</v>
      </c>
      <c r="J46" s="48">
        <f t="shared" si="27"/>
        <v>56500</v>
      </c>
      <c r="K46" s="48">
        <f t="shared" si="27"/>
        <v>56500</v>
      </c>
      <c r="L46" s="48">
        <f t="shared" si="27"/>
        <v>56500</v>
      </c>
      <c r="M46" s="48">
        <f t="shared" si="27"/>
        <v>56500</v>
      </c>
      <c r="N46" s="48">
        <f t="shared" si="27"/>
        <v>56500</v>
      </c>
      <c r="O46" s="48">
        <f t="shared" si="27"/>
        <v>56500</v>
      </c>
      <c r="P46" s="48">
        <f t="shared" si="27"/>
        <v>56500</v>
      </c>
      <c r="Q46" s="48">
        <f t="shared" si="27"/>
        <v>56500</v>
      </c>
      <c r="R46" s="48">
        <f t="shared" si="27"/>
        <v>56500</v>
      </c>
      <c r="S46" s="48">
        <f t="shared" si="27"/>
        <v>56500</v>
      </c>
      <c r="T46" s="52"/>
    </row>
    <row r="47" spans="1:20" x14ac:dyDescent="0.2">
      <c r="A47" s="52"/>
      <c r="B47" s="46" t="s">
        <v>35</v>
      </c>
      <c r="C47" s="47" t="s">
        <v>37</v>
      </c>
      <c r="D47" s="32" t="s">
        <v>10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48">
        <f>S33</f>
        <v>0</v>
      </c>
      <c r="T47" s="52"/>
    </row>
    <row r="48" spans="1:20" x14ac:dyDescent="0.2">
      <c r="A48" s="52"/>
      <c r="B48" s="43">
        <v>2</v>
      </c>
      <c r="C48" s="44" t="s">
        <v>20</v>
      </c>
      <c r="D48" s="26" t="s">
        <v>10</v>
      </c>
      <c r="E48" s="45">
        <f>SUM(E49:E51)</f>
        <v>117000</v>
      </c>
      <c r="F48" s="45">
        <f t="shared" ref="F48:S48" si="28">SUM(F49:F51)</f>
        <v>18000</v>
      </c>
      <c r="G48" s="45">
        <f t="shared" si="28"/>
        <v>37000</v>
      </c>
      <c r="H48" s="45">
        <f t="shared" si="28"/>
        <v>37000</v>
      </c>
      <c r="I48" s="45">
        <f t="shared" si="28"/>
        <v>37000</v>
      </c>
      <c r="J48" s="45">
        <f t="shared" si="28"/>
        <v>87000</v>
      </c>
      <c r="K48" s="45">
        <f t="shared" si="28"/>
        <v>37000</v>
      </c>
      <c r="L48" s="45">
        <f t="shared" si="28"/>
        <v>37000</v>
      </c>
      <c r="M48" s="45">
        <f t="shared" si="28"/>
        <v>37000</v>
      </c>
      <c r="N48" s="45">
        <f t="shared" si="28"/>
        <v>37000</v>
      </c>
      <c r="O48" s="45">
        <f t="shared" si="28"/>
        <v>37000</v>
      </c>
      <c r="P48" s="45">
        <f t="shared" si="28"/>
        <v>87000</v>
      </c>
      <c r="Q48" s="45">
        <f t="shared" si="28"/>
        <v>37000</v>
      </c>
      <c r="R48" s="45">
        <f t="shared" si="28"/>
        <v>37000</v>
      </c>
      <c r="S48" s="45">
        <f t="shared" si="28"/>
        <v>37000</v>
      </c>
      <c r="T48" s="52"/>
    </row>
    <row r="49" spans="1:20" x14ac:dyDescent="0.2">
      <c r="A49" s="52"/>
      <c r="B49" s="49" t="s">
        <v>1</v>
      </c>
      <c r="C49" s="47" t="s">
        <v>21</v>
      </c>
      <c r="D49" s="32" t="s">
        <v>10</v>
      </c>
      <c r="E49" s="48">
        <f>E35</f>
        <v>0</v>
      </c>
      <c r="F49" s="48">
        <f t="shared" ref="F49:S49" si="29">F35</f>
        <v>0</v>
      </c>
      <c r="G49" s="48">
        <f t="shared" si="29"/>
        <v>37000</v>
      </c>
      <c r="H49" s="48">
        <f t="shared" si="29"/>
        <v>37000</v>
      </c>
      <c r="I49" s="48">
        <f t="shared" si="29"/>
        <v>37000</v>
      </c>
      <c r="J49" s="48">
        <f t="shared" si="29"/>
        <v>37000</v>
      </c>
      <c r="K49" s="48">
        <f t="shared" si="29"/>
        <v>37000</v>
      </c>
      <c r="L49" s="48">
        <f t="shared" si="29"/>
        <v>37000</v>
      </c>
      <c r="M49" s="48">
        <f t="shared" si="29"/>
        <v>37000</v>
      </c>
      <c r="N49" s="48">
        <f t="shared" si="29"/>
        <v>37000</v>
      </c>
      <c r="O49" s="48">
        <f t="shared" si="29"/>
        <v>37000</v>
      </c>
      <c r="P49" s="48">
        <f t="shared" si="29"/>
        <v>37000</v>
      </c>
      <c r="Q49" s="48">
        <f t="shared" si="29"/>
        <v>37000</v>
      </c>
      <c r="R49" s="48">
        <f t="shared" si="29"/>
        <v>37000</v>
      </c>
      <c r="S49" s="48">
        <f t="shared" si="29"/>
        <v>37000</v>
      </c>
      <c r="T49" s="52"/>
    </row>
    <row r="50" spans="1:20" x14ac:dyDescent="0.2">
      <c r="A50" s="52"/>
      <c r="B50" s="49" t="s">
        <v>8</v>
      </c>
      <c r="C50" s="47" t="s">
        <v>31</v>
      </c>
      <c r="D50" s="32" t="s">
        <v>10</v>
      </c>
      <c r="E50" s="53">
        <f>15%*E36</f>
        <v>117000</v>
      </c>
      <c r="F50" s="53">
        <f>15%*F36</f>
        <v>18000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52"/>
    </row>
    <row r="51" spans="1:20" x14ac:dyDescent="0.2">
      <c r="A51" s="52"/>
      <c r="B51" s="49" t="s">
        <v>9</v>
      </c>
      <c r="C51" s="47" t="s">
        <v>33</v>
      </c>
      <c r="D51" s="32" t="s">
        <v>10</v>
      </c>
      <c r="E51" s="48">
        <f>E37</f>
        <v>0</v>
      </c>
      <c r="F51" s="48">
        <f t="shared" ref="F51:S51" si="30">F37</f>
        <v>0</v>
      </c>
      <c r="G51" s="48">
        <f t="shared" si="30"/>
        <v>0</v>
      </c>
      <c r="H51" s="48">
        <f t="shared" si="30"/>
        <v>0</v>
      </c>
      <c r="I51" s="48">
        <f t="shared" si="30"/>
        <v>0</v>
      </c>
      <c r="J51" s="48">
        <f t="shared" si="30"/>
        <v>50000</v>
      </c>
      <c r="K51" s="48">
        <f t="shared" si="30"/>
        <v>0</v>
      </c>
      <c r="L51" s="48">
        <f t="shared" si="30"/>
        <v>0</v>
      </c>
      <c r="M51" s="48">
        <f t="shared" si="30"/>
        <v>0</v>
      </c>
      <c r="N51" s="48">
        <f t="shared" si="30"/>
        <v>0</v>
      </c>
      <c r="O51" s="48">
        <f t="shared" si="30"/>
        <v>0</v>
      </c>
      <c r="P51" s="48">
        <f t="shared" si="30"/>
        <v>50000</v>
      </c>
      <c r="Q51" s="48">
        <f t="shared" si="30"/>
        <v>0</v>
      </c>
      <c r="R51" s="48">
        <f t="shared" si="30"/>
        <v>0</v>
      </c>
      <c r="S51" s="48">
        <f t="shared" si="30"/>
        <v>0</v>
      </c>
      <c r="T51" s="52"/>
    </row>
    <row r="52" spans="1:20" x14ac:dyDescent="0.2">
      <c r="A52" s="52"/>
      <c r="B52" s="43">
        <v>3</v>
      </c>
      <c r="C52" s="44" t="s">
        <v>23</v>
      </c>
      <c r="D52" s="26" t="s">
        <v>10</v>
      </c>
      <c r="E52" s="45">
        <f>E45-E48</f>
        <v>-117000</v>
      </c>
      <c r="F52" s="45">
        <f t="shared" ref="F52:S52" si="31">F45-F48</f>
        <v>-18000</v>
      </c>
      <c r="G52" s="45">
        <f t="shared" si="31"/>
        <v>19500</v>
      </c>
      <c r="H52" s="45">
        <f t="shared" si="31"/>
        <v>19500</v>
      </c>
      <c r="I52" s="45">
        <f t="shared" si="31"/>
        <v>19500</v>
      </c>
      <c r="J52" s="45">
        <f t="shared" si="31"/>
        <v>-30500</v>
      </c>
      <c r="K52" s="45">
        <f t="shared" si="31"/>
        <v>19500</v>
      </c>
      <c r="L52" s="45">
        <f t="shared" si="31"/>
        <v>19500</v>
      </c>
      <c r="M52" s="45">
        <f t="shared" si="31"/>
        <v>19500</v>
      </c>
      <c r="N52" s="45">
        <f t="shared" si="31"/>
        <v>19500</v>
      </c>
      <c r="O52" s="45">
        <f t="shared" si="31"/>
        <v>19500</v>
      </c>
      <c r="P52" s="45">
        <f t="shared" si="31"/>
        <v>-30500</v>
      </c>
      <c r="Q52" s="45">
        <f t="shared" si="31"/>
        <v>19500</v>
      </c>
      <c r="R52" s="45">
        <f t="shared" si="31"/>
        <v>19500</v>
      </c>
      <c r="S52" s="45">
        <f t="shared" si="31"/>
        <v>19500</v>
      </c>
      <c r="T52" s="52"/>
    </row>
    <row r="53" spans="1:20" x14ac:dyDescent="0.2">
      <c r="A53" s="52"/>
      <c r="B53" s="43">
        <v>4</v>
      </c>
      <c r="C53" s="14" t="s">
        <v>29</v>
      </c>
      <c r="D53" s="14" t="s">
        <v>27</v>
      </c>
      <c r="E53" s="57">
        <f>IRR(E52:S52,-20%)</f>
        <v>1.6765340482851832E-2</v>
      </c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52"/>
    </row>
    <row r="54" spans="1:20" x14ac:dyDescent="0.2">
      <c r="A54" s="52"/>
      <c r="B54" s="43">
        <v>5</v>
      </c>
      <c r="C54" s="14" t="s">
        <v>30</v>
      </c>
      <c r="D54" s="14" t="s">
        <v>26</v>
      </c>
      <c r="E54" s="50">
        <f>E52+NPV(4%,F52:S52)</f>
        <v>-20652.197099453828</v>
      </c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52"/>
    </row>
    <row r="55" spans="1:20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</row>
    <row r="56" spans="1:20" x14ac:dyDescent="0.2">
      <c r="B56" s="5"/>
    </row>
    <row r="58" spans="1:20" x14ac:dyDescent="0.2">
      <c r="C58" s="20" t="s">
        <v>52</v>
      </c>
    </row>
    <row r="59" spans="1:20" x14ac:dyDescent="0.2">
      <c r="C59" s="54" t="s">
        <v>54</v>
      </c>
    </row>
    <row r="60" spans="1:20" x14ac:dyDescent="0.2">
      <c r="C60" s="54" t="s">
        <v>53</v>
      </c>
    </row>
  </sheetData>
  <mergeCells count="9">
    <mergeCell ref="B2:C2"/>
    <mergeCell ref="B9:C9"/>
    <mergeCell ref="B28:C28"/>
    <mergeCell ref="E43:S43"/>
    <mergeCell ref="B42:C42"/>
    <mergeCell ref="D20:S20"/>
    <mergeCell ref="E6:S6"/>
    <mergeCell ref="E10:S10"/>
    <mergeCell ref="E29:S29"/>
  </mergeCells>
  <phoneticPr fontId="3" type="noConversion"/>
  <pageMargins left="0.7" right="0.7" top="0.75" bottom="0.75" header="0.3" footer="0.3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Armasu</dc:creator>
  <cp:lastModifiedBy>mariana simbrian</cp:lastModifiedBy>
  <cp:lastPrinted>2021-08-04T14:02:34Z</cp:lastPrinted>
  <dcterms:created xsi:type="dcterms:W3CDTF">2021-05-19T08:02:49Z</dcterms:created>
  <dcterms:modified xsi:type="dcterms:W3CDTF">2021-08-04T14:02:38Z</dcterms:modified>
</cp:coreProperties>
</file>